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18_上下水道事業所\01 共通\40_ホームページ\水道料金\R6.9掲載\"/>
    </mc:Choice>
  </mc:AlternateContent>
  <xr:revisionPtr revIDLastSave="0" documentId="13_ncr:1_{0BDF645B-4F77-4A24-B176-4C5DB123A534}" xr6:coauthVersionLast="47" xr6:coauthVersionMax="47" xr10:uidLastSave="{00000000-0000-0000-0000-000000000000}"/>
  <bookViews>
    <workbookView xWindow="-120" yWindow="-120" windowWidth="29040" windowHeight="15720" xr2:uid="{92A0B9A7-261B-43FB-A56F-6BD4B2BAD054}"/>
  </bookViews>
  <sheets>
    <sheet name="★一般用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52" i="1"/>
  <c r="E52" i="1" s="1"/>
  <c r="G52" i="1" s="1"/>
  <c r="F51" i="1"/>
  <c r="E51" i="1"/>
  <c r="G51" i="1" s="1"/>
  <c r="F50" i="1"/>
  <c r="E50" i="1"/>
  <c r="G50" i="1" s="1"/>
  <c r="F49" i="1"/>
  <c r="E49" i="1"/>
  <c r="G49" i="1" s="1"/>
  <c r="F48" i="1"/>
  <c r="E48" i="1"/>
  <c r="E47" i="1"/>
  <c r="G47" i="1" s="1"/>
  <c r="E38" i="1"/>
  <c r="G38" i="1" s="1"/>
  <c r="B34" i="1"/>
  <c r="C13" i="1" s="1"/>
  <c r="F39" i="1" l="1"/>
  <c r="E39" i="1" s="1"/>
  <c r="E53" i="1"/>
  <c r="G48" i="1"/>
  <c r="G53" i="1" s="1"/>
  <c r="G39" i="1" l="1"/>
  <c r="F40" i="1"/>
  <c r="E40" i="1" s="1"/>
  <c r="I53" i="1"/>
  <c r="J53" i="1" s="1"/>
  <c r="F14" i="1" s="1"/>
  <c r="F15" i="1" s="1"/>
  <c r="G40" i="1" l="1"/>
  <c r="F41" i="1"/>
  <c r="E41" i="1" s="1"/>
  <c r="G41" i="1" l="1"/>
  <c r="F42" i="1"/>
  <c r="E42" i="1" s="1"/>
  <c r="G42" i="1" s="1"/>
  <c r="G43" i="1" s="1"/>
  <c r="I43" i="1" s="1"/>
  <c r="J43" i="1" s="1"/>
  <c r="C14" i="1" s="1"/>
  <c r="C15" i="1" s="1"/>
  <c r="E17" i="1" s="1"/>
  <c r="E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真琴</author>
  </authors>
  <commentList>
    <comment ref="C6" authorId="0" shapeId="0" xr:uid="{791998C8-A95F-4942-8A48-64C15AA3CD99}">
      <text>
        <r>
          <rPr>
            <b/>
            <sz val="12"/>
            <color indexed="81"/>
            <rFont val="游ゴシック"/>
            <family val="3"/>
            <charset val="128"/>
            <scheme val="minor"/>
          </rPr>
          <t>上下水道：水道、下水道ご使用の方
水道　　：水道のみご使用の方
下水道　：下水道のみご使用の方</t>
        </r>
      </text>
    </comment>
  </commentList>
</comments>
</file>

<file path=xl/sharedStrings.xml><?xml version="1.0" encoding="utf-8"?>
<sst xmlns="http://schemas.openxmlformats.org/spreadsheetml/2006/main" count="65" uniqueCount="39">
  <si>
    <t>メーター口径</t>
    <rPh sb="4" eb="6">
      <t>コウケイ</t>
    </rPh>
    <phoneticPr fontId="3"/>
  </si>
  <si>
    <t>ｍｍ</t>
    <phoneticPr fontId="3"/>
  </si>
  <si>
    <t>上下水道</t>
    <rPh sb="0" eb="2">
      <t>ジョウゲ</t>
    </rPh>
    <rPh sb="2" eb="4">
      <t>スイドウ</t>
    </rPh>
    <phoneticPr fontId="3"/>
  </si>
  <si>
    <t>使用水量</t>
    <rPh sb="0" eb="4">
      <t>シヨウスイリョウ</t>
    </rPh>
    <phoneticPr fontId="3"/>
  </si>
  <si>
    <t>㎥</t>
    <phoneticPr fontId="3"/>
  </si>
  <si>
    <t>基本料金</t>
    <rPh sb="0" eb="4">
      <t>キホンリョウキン</t>
    </rPh>
    <phoneticPr fontId="3"/>
  </si>
  <si>
    <t>基本使用料</t>
    <rPh sb="0" eb="2">
      <t>キホン</t>
    </rPh>
    <rPh sb="2" eb="5">
      <t>シヨウリョウ</t>
    </rPh>
    <phoneticPr fontId="3"/>
  </si>
  <si>
    <t>従量料金</t>
    <rPh sb="0" eb="4">
      <t>ジュウリョウリョウキン</t>
    </rPh>
    <phoneticPr fontId="3"/>
  </si>
  <si>
    <t>合   計</t>
    <rPh sb="0" eb="1">
      <t>ゴウ</t>
    </rPh>
    <rPh sb="4" eb="5">
      <t>ケイ</t>
    </rPh>
    <phoneticPr fontId="3"/>
  </si>
  <si>
    <t>水道料金と下水道使用料の合計金額は</t>
    <rPh sb="0" eb="2">
      <t>スイドウ</t>
    </rPh>
    <rPh sb="2" eb="4">
      <t>リョウキン</t>
    </rPh>
    <rPh sb="5" eb="8">
      <t>ゲスイドウ</t>
    </rPh>
    <rPh sb="8" eb="11">
      <t>シヨウリョウ</t>
    </rPh>
    <rPh sb="12" eb="14">
      <t>ゴウケイ</t>
    </rPh>
    <rPh sb="14" eb="16">
      <t>キンガク</t>
    </rPh>
    <phoneticPr fontId="3"/>
  </si>
  <si>
    <t>です。</t>
    <phoneticPr fontId="3"/>
  </si>
  <si>
    <t>ご注意ください</t>
    <rPh sb="1" eb="3">
      <t>チュウイ</t>
    </rPh>
    <phoneticPr fontId="3"/>
  </si>
  <si>
    <t>メーター口径・基本料金</t>
    <rPh sb="7" eb="11">
      <t>キホンリョウキン</t>
    </rPh>
    <phoneticPr fontId="3"/>
  </si>
  <si>
    <t>口径（㎜）</t>
    <rPh sb="0" eb="2">
      <t>コウケイ</t>
    </rPh>
    <phoneticPr fontId="3"/>
  </si>
  <si>
    <t>円</t>
    <rPh sb="0" eb="1">
      <t>エン</t>
    </rPh>
    <phoneticPr fontId="3"/>
  </si>
  <si>
    <t>水道</t>
    <rPh sb="0" eb="2">
      <t>スイドウ</t>
    </rPh>
    <phoneticPr fontId="3"/>
  </si>
  <si>
    <t>下水道</t>
    <rPh sb="0" eb="3">
      <t>ゲスイドウ</t>
    </rPh>
    <phoneticPr fontId="3"/>
  </si>
  <si>
    <t>下水</t>
    <rPh sb="0" eb="2">
      <t>ゲスイ</t>
    </rPh>
    <phoneticPr fontId="3"/>
  </si>
  <si>
    <t>水道従量料金</t>
    <rPh sb="0" eb="2">
      <t>スイドウ</t>
    </rPh>
    <rPh sb="2" eb="6">
      <t>ジュウリョウリョウキン</t>
    </rPh>
    <phoneticPr fontId="3"/>
  </si>
  <si>
    <t>水量</t>
    <rPh sb="0" eb="2">
      <t>スイリョウ</t>
    </rPh>
    <phoneticPr fontId="3"/>
  </si>
  <si>
    <t>単価</t>
    <rPh sb="0" eb="2">
      <t>タンカ</t>
    </rPh>
    <phoneticPr fontId="3"/>
  </si>
  <si>
    <t>（残使用水量）</t>
    <rPh sb="1" eb="6">
      <t>ザンシヨウスイリョウ</t>
    </rPh>
    <phoneticPr fontId="3"/>
  </si>
  <si>
    <t>計算（水量×単価）</t>
    <rPh sb="0" eb="2">
      <t>ケイサン</t>
    </rPh>
    <rPh sb="3" eb="5">
      <t>スイリョウ</t>
    </rPh>
    <rPh sb="6" eb="8">
      <t>タンカ</t>
    </rPh>
    <phoneticPr fontId="3"/>
  </si>
  <si>
    <t>消費税</t>
    <rPh sb="0" eb="3">
      <t>ショウヒゼイ</t>
    </rPh>
    <phoneticPr fontId="3"/>
  </si>
  <si>
    <t>税込み</t>
    <rPh sb="0" eb="2">
      <t>ゼイコ</t>
    </rPh>
    <phoneticPr fontId="3"/>
  </si>
  <si>
    <t>×</t>
    <phoneticPr fontId="3"/>
  </si>
  <si>
    <t>21～</t>
    <phoneticPr fontId="3"/>
  </si>
  <si>
    <t>41～</t>
    <phoneticPr fontId="3"/>
  </si>
  <si>
    <t>101～</t>
    <phoneticPr fontId="3"/>
  </si>
  <si>
    <t>201～</t>
    <phoneticPr fontId="3"/>
  </si>
  <si>
    <t>下水道超過料金</t>
    <rPh sb="0" eb="3">
      <t>ゲスイドウ</t>
    </rPh>
    <rPh sb="3" eb="7">
      <t>チョウカリョウキン</t>
    </rPh>
    <phoneticPr fontId="3"/>
  </si>
  <si>
    <t>1001～</t>
    <phoneticPr fontId="3"/>
  </si>
  <si>
    <t>上下水道料金計算シミュレーション</t>
    <rPh sb="0" eb="6">
      <t>ジョウゲスイドウリョウキン</t>
    </rPh>
    <rPh sb="6" eb="8">
      <t>ケイサン</t>
    </rPh>
    <phoneticPr fontId="3"/>
  </si>
  <si>
    <t>水道料金　　（税込）</t>
    <rPh sb="0" eb="4">
      <t>スイドウリョウキン</t>
    </rPh>
    <rPh sb="7" eb="9">
      <t>ゼイコミ</t>
    </rPh>
    <phoneticPr fontId="3"/>
  </si>
  <si>
    <t>下水道使用料　（税込）</t>
    <rPh sb="0" eb="6">
      <t>ゲスイドウシヨウリョウ</t>
    </rPh>
    <rPh sb="8" eb="10">
      <t>ゼイコミ</t>
    </rPh>
    <phoneticPr fontId="3"/>
  </si>
  <si>
    <t>超過使用料</t>
    <rPh sb="0" eb="2">
      <t>チョウカ</t>
    </rPh>
    <rPh sb="2" eb="5">
      <t>シヨウリョウ</t>
    </rPh>
    <phoneticPr fontId="3"/>
  </si>
  <si>
    <t>上下水道区分</t>
    <rPh sb="0" eb="2">
      <t>ジョウゲ</t>
    </rPh>
    <rPh sb="2" eb="4">
      <t>スイドウ</t>
    </rPh>
    <rPh sb="4" eb="6">
      <t>クブン</t>
    </rPh>
    <phoneticPr fontId="3"/>
  </si>
  <si>
    <r>
      <t xml:space="preserve">メーター口径・上下水道区分を選択、使用水量（２か月分）を入力してください。
</t>
    </r>
    <r>
      <rPr>
        <sz val="11"/>
        <color rgb="FF0070C0"/>
        <rFont val="游ゴシック"/>
        <family val="3"/>
        <charset val="128"/>
        <scheme val="minor"/>
      </rPr>
      <t>※料金は２か月に１度の請求となりますので、２か月分の使用水量を入力してください。</t>
    </r>
    <rPh sb="4" eb="6">
      <t>コウケイ</t>
    </rPh>
    <rPh sb="7" eb="9">
      <t>ジョウゲ</t>
    </rPh>
    <rPh sb="9" eb="11">
      <t>スイドウ</t>
    </rPh>
    <rPh sb="11" eb="13">
      <t>クブン</t>
    </rPh>
    <rPh sb="14" eb="16">
      <t>センタク</t>
    </rPh>
    <rPh sb="17" eb="21">
      <t>シヨウスイリョウ</t>
    </rPh>
    <rPh sb="24" eb="26">
      <t>ゲツブン</t>
    </rPh>
    <rPh sb="28" eb="30">
      <t>ニュウリョク</t>
    </rPh>
    <rPh sb="39" eb="41">
      <t>リョウキン</t>
    </rPh>
    <rPh sb="44" eb="45">
      <t>ゲツ</t>
    </rPh>
    <rPh sb="47" eb="48">
      <t>ド</t>
    </rPh>
    <rPh sb="49" eb="51">
      <t>セイキュウ</t>
    </rPh>
    <rPh sb="61" eb="63">
      <t>ゲツブン</t>
    </rPh>
    <rPh sb="64" eb="68">
      <t>シヨウスイリョウ</t>
    </rPh>
    <rPh sb="69" eb="71">
      <t>ニュウリョク</t>
    </rPh>
    <phoneticPr fontId="3"/>
  </si>
  <si>
    <t>注１：料金は２か月に１度の請求です。使用日数が２か月に満たない場合は
　　　基本料金が日割になるなど、シミュレーション結果と異なる場合があ
　　　ります。
注２：自家水道用メーターを設置している場合、このシミュレーション結果
　　　とは異なります。
注３：消費税率は１０％です。</t>
    <rPh sb="81" eb="86">
      <t>ジカスイドウヨウ</t>
    </rPh>
    <rPh sb="130" eb="132">
      <t>ゼイリツ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</si>
</sst>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_ 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8"/>
      <color rgb="FF0070C0"/>
      <name val="游ゴシック Light"/>
      <family val="3"/>
      <charset val="128"/>
      <scheme val="maj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rgb="FF0070C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2"/>
      <color indexed="8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19" xfId="0" applyFont="1" applyBorder="1"/>
    <xf numFmtId="38" fontId="0" fillId="0" borderId="20" xfId="0" applyNumberFormat="1" applyBorder="1" applyAlignment="1">
      <alignment horizontal="center" vertical="center"/>
    </xf>
    <xf numFmtId="0" fontId="10" fillId="0" borderId="21" xfId="0" applyFont="1" applyBorder="1"/>
    <xf numFmtId="38" fontId="0" fillId="0" borderId="22" xfId="0" applyNumberFormat="1" applyBorder="1" applyAlignment="1">
      <alignment horizontal="center" vertical="center"/>
    </xf>
    <xf numFmtId="0" fontId="10" fillId="0" borderId="23" xfId="0" applyFont="1" applyBorder="1"/>
    <xf numFmtId="38" fontId="0" fillId="0" borderId="24" xfId="0" applyNumberFormat="1" applyBorder="1" applyAlignment="1">
      <alignment horizontal="center" vertical="center"/>
    </xf>
    <xf numFmtId="177" fontId="0" fillId="2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8" fontId="0" fillId="0" borderId="0" xfId="0" applyNumberFormat="1"/>
    <xf numFmtId="0" fontId="0" fillId="0" borderId="8" xfId="0" applyBorder="1"/>
    <xf numFmtId="38" fontId="0" fillId="0" borderId="0" xfId="1" applyFont="1" applyAlignment="1"/>
    <xf numFmtId="38" fontId="0" fillId="2" borderId="1" xfId="0" applyNumberFormat="1" applyFill="1" applyBorder="1"/>
    <xf numFmtId="0" fontId="0" fillId="0" borderId="8" xfId="0" applyBorder="1" applyAlignment="1">
      <alignment horizontal="right"/>
    </xf>
    <xf numFmtId="0" fontId="0" fillId="3" borderId="0" xfId="0" applyFill="1"/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7" fillId="4" borderId="0" xfId="0" applyFont="1" applyFill="1" applyAlignment="1">
      <alignment vertical="center"/>
    </xf>
    <xf numFmtId="176" fontId="6" fillId="4" borderId="2" xfId="0" applyNumberFormat="1" applyFont="1" applyFill="1" applyBorder="1" applyAlignment="1">
      <alignment horizontal="center" vertical="center" shrinkToFit="1"/>
    </xf>
    <xf numFmtId="176" fontId="6" fillId="4" borderId="9" xfId="0" applyNumberFormat="1" applyFont="1" applyFill="1" applyBorder="1" applyAlignment="1">
      <alignment horizontal="center" vertical="center" shrinkToFit="1"/>
    </xf>
    <xf numFmtId="176" fontId="6" fillId="4" borderId="12" xfId="0" applyNumberFormat="1" applyFont="1" applyFill="1" applyBorder="1" applyAlignment="1">
      <alignment horizontal="center" vertical="center" shrinkToFit="1"/>
    </xf>
    <xf numFmtId="176" fontId="6" fillId="4" borderId="0" xfId="0" applyNumberFormat="1" applyFont="1" applyFill="1" applyAlignment="1">
      <alignment horizontal="center" vertical="center" shrinkToFit="1"/>
    </xf>
    <xf numFmtId="176" fontId="6" fillId="4" borderId="8" xfId="0" applyNumberFormat="1" applyFont="1" applyFill="1" applyBorder="1" applyAlignment="1">
      <alignment horizontal="center" vertical="center" shrinkToFit="1"/>
    </xf>
    <xf numFmtId="176" fontId="6" fillId="4" borderId="11" xfId="0" applyNumberFormat="1" applyFont="1" applyFill="1" applyBorder="1" applyAlignment="1">
      <alignment horizontal="center" vertical="center" shrinkToFit="1"/>
    </xf>
    <xf numFmtId="38" fontId="0" fillId="0" borderId="25" xfId="0" applyNumberFormat="1" applyBorder="1" applyAlignment="1">
      <alignment horizontal="right"/>
    </xf>
    <xf numFmtId="0" fontId="0" fillId="0" borderId="25" xfId="0" applyBorder="1" applyAlignment="1">
      <alignment horizontal="right"/>
    </xf>
    <xf numFmtId="38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38" fontId="0" fillId="0" borderId="8" xfId="1" applyFont="1" applyBorder="1" applyAlignment="1">
      <alignment horizontal="right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76" fontId="8" fillId="4" borderId="0" xfId="0" applyNumberFormat="1" applyFont="1" applyFill="1" applyAlignment="1">
      <alignment horizontal="center" vertical="center" shrinkToFi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806823</xdr:colOff>
      <xdr:row>8</xdr:row>
      <xdr:rowOff>67233</xdr:rowOff>
    </xdr:from>
    <xdr:to>
      <xdr:col>3</xdr:col>
      <xdr:colOff>302559</xdr:colOff>
      <xdr:row>10</xdr:row>
      <xdr:rowOff>201706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E44A050A-1AB2-4D16-9CAD-EEE8E36D2A1D}"/>
            </a:ext>
          </a:extLst>
        </xdr:cNvPr>
        <xdr:cNvSpPr/>
      </xdr:nvSpPr>
      <xdr:spPr>
        <a:xfrm>
          <a:off x="2378448" y="3039033"/>
          <a:ext cx="610161" cy="744073"/>
        </a:xfrm>
        <a:prstGeom prst="downArrow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728385</xdr:colOff>
      <xdr:row>17</xdr:row>
      <xdr:rowOff>11206</xdr:rowOff>
    </xdr:from>
    <xdr:to>
      <xdr:col>6</xdr:col>
      <xdr:colOff>526678</xdr:colOff>
      <xdr:row>20</xdr:row>
      <xdr:rowOff>3471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63461A9-4098-4144-9C47-147696EF1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7326" y="6174441"/>
          <a:ext cx="907676" cy="1124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A9B4-92A0-44DA-980D-4932012EA899}">
  <dimension ref="A1:J53"/>
  <sheetViews>
    <sheetView tabSelected="1" zoomScaleNormal="100" workbookViewId="0">
      <selection activeCell="A21" sqref="A21:G21"/>
    </sheetView>
  </sheetViews>
  <sheetFormatPr defaultRowHeight="18.75" x14ac:dyDescent="0.4"/>
  <cols>
    <col min="1" max="1" width="11.625" customWidth="1"/>
    <col min="3" max="3" width="14.625" customWidth="1"/>
    <col min="4" max="4" width="9.375" bestFit="1" customWidth="1"/>
    <col min="6" max="6" width="14.625" customWidth="1"/>
    <col min="10" max="10" width="10.625" bestFit="1" customWidth="1"/>
  </cols>
  <sheetData>
    <row r="1" spans="1:7" s="1" customFormat="1" ht="42" customHeight="1" x14ac:dyDescent="0.5">
      <c r="A1" s="63" t="s">
        <v>32</v>
      </c>
      <c r="B1" s="63"/>
      <c r="C1" s="63"/>
      <c r="D1" s="63"/>
      <c r="E1" s="63"/>
      <c r="F1" s="63"/>
      <c r="G1" s="63"/>
    </row>
    <row r="2" spans="1:7" ht="7.5" customHeight="1" x14ac:dyDescent="0.4">
      <c r="A2" s="28"/>
      <c r="B2" s="28"/>
      <c r="C2" s="28"/>
      <c r="D2" s="28"/>
      <c r="E2" s="28"/>
      <c r="F2" s="28"/>
      <c r="G2" s="28"/>
    </row>
    <row r="3" spans="1:7" ht="73.5" customHeight="1" x14ac:dyDescent="0.4">
      <c r="A3" s="64" t="s">
        <v>37</v>
      </c>
      <c r="B3" s="64"/>
      <c r="C3" s="64"/>
      <c r="D3" s="64"/>
      <c r="E3" s="64"/>
      <c r="F3" s="64"/>
      <c r="G3" s="64"/>
    </row>
    <row r="4" spans="1:7" ht="8.25" customHeight="1" x14ac:dyDescent="0.5">
      <c r="A4" s="29"/>
      <c r="B4" s="29"/>
      <c r="C4" s="29"/>
      <c r="D4" s="29"/>
      <c r="E4" s="29"/>
      <c r="F4" s="29"/>
      <c r="G4" s="28"/>
    </row>
    <row r="5" spans="1:7" s="2" customFormat="1" ht="33.75" customHeight="1" x14ac:dyDescent="0.4">
      <c r="A5" s="57" t="s">
        <v>0</v>
      </c>
      <c r="B5" s="57"/>
      <c r="C5" s="65">
        <v>13</v>
      </c>
      <c r="D5" s="65"/>
      <c r="E5" s="30" t="s">
        <v>1</v>
      </c>
      <c r="F5" s="30"/>
      <c r="G5" s="31"/>
    </row>
    <row r="6" spans="1:7" s="2" customFormat="1" ht="33.75" customHeight="1" x14ac:dyDescent="0.4">
      <c r="A6" s="57" t="s">
        <v>36</v>
      </c>
      <c r="B6" s="66"/>
      <c r="C6" s="67" t="s">
        <v>2</v>
      </c>
      <c r="D6" s="68"/>
      <c r="E6" s="30"/>
      <c r="F6" s="30"/>
      <c r="G6" s="31"/>
    </row>
    <row r="7" spans="1:7" s="2" customFormat="1" ht="33.75" customHeight="1" x14ac:dyDescent="0.4">
      <c r="A7" s="57" t="s">
        <v>3</v>
      </c>
      <c r="B7" s="57"/>
      <c r="C7" s="58"/>
      <c r="D7" s="58"/>
      <c r="E7" s="30" t="s">
        <v>4</v>
      </c>
      <c r="F7" s="30"/>
      <c r="G7" s="31"/>
    </row>
    <row r="8" spans="1:7" ht="19.5" customHeight="1" x14ac:dyDescent="0.5">
      <c r="A8" s="29"/>
      <c r="B8" s="29"/>
      <c r="C8" s="29"/>
      <c r="D8" s="29"/>
      <c r="E8" s="29"/>
      <c r="F8" s="29"/>
      <c r="G8" s="28"/>
    </row>
    <row r="9" spans="1:7" ht="24" x14ac:dyDescent="0.5">
      <c r="A9" s="3"/>
      <c r="B9" s="3"/>
      <c r="C9" s="3"/>
      <c r="D9" s="3"/>
      <c r="E9" s="3"/>
      <c r="F9" s="3"/>
    </row>
    <row r="10" spans="1:7" ht="24" x14ac:dyDescent="0.5">
      <c r="A10" s="3"/>
      <c r="B10" s="3"/>
      <c r="C10" s="3"/>
      <c r="D10" s="3"/>
      <c r="E10" s="3"/>
      <c r="F10" s="3"/>
    </row>
    <row r="11" spans="1:7" ht="24" x14ac:dyDescent="0.5">
      <c r="A11" s="3"/>
      <c r="B11" s="3"/>
      <c r="C11" s="3"/>
      <c r="D11" s="3"/>
      <c r="E11" s="3"/>
      <c r="F11" s="3"/>
    </row>
    <row r="12" spans="1:7" s="2" customFormat="1" ht="26.25" customHeight="1" x14ac:dyDescent="0.4">
      <c r="A12" s="59" t="s">
        <v>33</v>
      </c>
      <c r="B12" s="60"/>
      <c r="C12" s="60"/>
      <c r="D12" s="59" t="s">
        <v>34</v>
      </c>
      <c r="E12" s="60"/>
      <c r="F12" s="61"/>
      <c r="G12" s="32"/>
    </row>
    <row r="13" spans="1:7" s="2" customFormat="1" ht="35.25" customHeight="1" x14ac:dyDescent="0.4">
      <c r="A13" s="62" t="s">
        <v>5</v>
      </c>
      <c r="B13" s="52"/>
      <c r="C13" s="38">
        <f>IF(C6=D25,$B$34,IF(C6=D26,$B$34,IF(C6=D27,"―")))</f>
        <v>3740</v>
      </c>
      <c r="D13" s="62" t="s">
        <v>6</v>
      </c>
      <c r="E13" s="52"/>
      <c r="F13" s="35">
        <f>IF(C6=D25,$C$34,IF(C6=D27,$C$34,IF(C6=D26,"―")))</f>
        <v>3454</v>
      </c>
      <c r="G13" s="32"/>
    </row>
    <row r="14" spans="1:7" s="2" customFormat="1" ht="35.25" customHeight="1" thickBot="1" x14ac:dyDescent="0.45">
      <c r="A14" s="47" t="s">
        <v>7</v>
      </c>
      <c r="B14" s="48"/>
      <c r="C14" s="39">
        <f>IF(C6=D25,$J$43,IF(C6=D26,$J$43,IF(C6=D27,"―")))</f>
        <v>0</v>
      </c>
      <c r="D14" s="47" t="s">
        <v>35</v>
      </c>
      <c r="E14" s="48"/>
      <c r="F14" s="36">
        <f>IF(C6=D25,$J$53,IF(C6=D27,$J$53,IF(C6=D26,"―")))</f>
        <v>0</v>
      </c>
      <c r="G14" s="32"/>
    </row>
    <row r="15" spans="1:7" s="2" customFormat="1" ht="35.25" customHeight="1" thickTop="1" x14ac:dyDescent="0.4">
      <c r="A15" s="49" t="s">
        <v>8</v>
      </c>
      <c r="B15" s="50"/>
      <c r="C15" s="40">
        <f>SUM(C13:C14)</f>
        <v>3740</v>
      </c>
      <c r="D15" s="49" t="s">
        <v>8</v>
      </c>
      <c r="E15" s="50"/>
      <c r="F15" s="37">
        <f>SUM(F13:F14)</f>
        <v>3454</v>
      </c>
      <c r="G15" s="32"/>
    </row>
    <row r="16" spans="1:7" x14ac:dyDescent="0.4">
      <c r="A16" s="33"/>
      <c r="B16" s="33"/>
      <c r="C16" s="33"/>
      <c r="D16" s="33"/>
      <c r="E16" s="33"/>
      <c r="F16" s="33"/>
      <c r="G16" s="33"/>
    </row>
    <row r="17" spans="1:7" ht="33" customHeight="1" x14ac:dyDescent="0.4">
      <c r="A17" s="51" t="s">
        <v>9</v>
      </c>
      <c r="B17" s="52"/>
      <c r="C17" s="52"/>
      <c r="D17" s="52"/>
      <c r="E17" s="53">
        <f>C15+F15</f>
        <v>7194</v>
      </c>
      <c r="F17" s="53"/>
      <c r="G17" s="34" t="s">
        <v>10</v>
      </c>
    </row>
    <row r="18" spans="1:7" ht="44.25" customHeight="1" x14ac:dyDescent="0.4">
      <c r="A18" s="4"/>
      <c r="B18" s="5"/>
      <c r="C18" s="5"/>
      <c r="D18" s="5"/>
      <c r="E18" s="6"/>
      <c r="F18" s="6"/>
      <c r="G18" s="7"/>
    </row>
    <row r="19" spans="1:7" ht="18" customHeight="1" thickBot="1" x14ac:dyDescent="0.45">
      <c r="A19" s="4"/>
      <c r="B19" s="5"/>
      <c r="C19" s="5"/>
      <c r="D19" s="5"/>
      <c r="E19" s="6"/>
      <c r="F19" s="6"/>
      <c r="G19" s="7"/>
    </row>
    <row r="20" spans="1:7" ht="27.75" customHeight="1" x14ac:dyDescent="0.4">
      <c r="A20" s="8" t="s">
        <v>11</v>
      </c>
      <c r="B20" s="9"/>
      <c r="C20" s="9"/>
      <c r="D20" s="9"/>
      <c r="E20" s="10"/>
      <c r="F20" s="10"/>
      <c r="G20" s="11"/>
    </row>
    <row r="21" spans="1:7" ht="122.25" customHeight="1" thickBot="1" x14ac:dyDescent="0.45">
      <c r="A21" s="54" t="s">
        <v>38</v>
      </c>
      <c r="B21" s="55"/>
      <c r="C21" s="55"/>
      <c r="D21" s="55"/>
      <c r="E21" s="55"/>
      <c r="F21" s="55"/>
      <c r="G21" s="56"/>
    </row>
    <row r="22" spans="1:7" ht="33" customHeight="1" x14ac:dyDescent="0.4">
      <c r="A22" s="4"/>
      <c r="B22" s="5"/>
      <c r="C22" s="5"/>
      <c r="D22" s="5"/>
      <c r="E22" s="6"/>
      <c r="F22" s="6"/>
      <c r="G22" s="7"/>
    </row>
    <row r="23" spans="1:7" hidden="1" x14ac:dyDescent="0.4">
      <c r="A23" t="s">
        <v>12</v>
      </c>
    </row>
    <row r="24" spans="1:7" hidden="1" x14ac:dyDescent="0.4">
      <c r="A24" s="12" t="s">
        <v>13</v>
      </c>
      <c r="B24" s="13" t="s">
        <v>14</v>
      </c>
    </row>
    <row r="25" spans="1:7" ht="19.5" hidden="1" x14ac:dyDescent="0.4">
      <c r="A25" s="14">
        <v>13</v>
      </c>
      <c r="B25" s="15">
        <v>3740</v>
      </c>
      <c r="D25" t="s">
        <v>2</v>
      </c>
    </row>
    <row r="26" spans="1:7" ht="19.5" hidden="1" x14ac:dyDescent="0.4">
      <c r="A26" s="16">
        <v>20</v>
      </c>
      <c r="B26" s="17">
        <v>3960</v>
      </c>
      <c r="D26" t="s">
        <v>15</v>
      </c>
    </row>
    <row r="27" spans="1:7" ht="19.5" hidden="1" x14ac:dyDescent="0.4">
      <c r="A27" s="16">
        <v>25</v>
      </c>
      <c r="B27" s="17">
        <v>4950</v>
      </c>
      <c r="D27" t="s">
        <v>16</v>
      </c>
    </row>
    <row r="28" spans="1:7" ht="19.5" hidden="1" x14ac:dyDescent="0.4">
      <c r="A28" s="16">
        <v>30</v>
      </c>
      <c r="B28" s="17">
        <v>5830</v>
      </c>
    </row>
    <row r="29" spans="1:7" ht="19.5" hidden="1" x14ac:dyDescent="0.4">
      <c r="A29" s="16">
        <v>40</v>
      </c>
      <c r="B29" s="17">
        <v>8140</v>
      </c>
    </row>
    <row r="30" spans="1:7" ht="19.5" hidden="1" x14ac:dyDescent="0.4">
      <c r="A30" s="16">
        <v>50</v>
      </c>
      <c r="B30" s="17">
        <v>11440</v>
      </c>
    </row>
    <row r="31" spans="1:7" ht="19.5" hidden="1" x14ac:dyDescent="0.4">
      <c r="A31" s="16">
        <v>75</v>
      </c>
      <c r="B31" s="17">
        <v>21780</v>
      </c>
    </row>
    <row r="32" spans="1:7" ht="19.5" hidden="1" x14ac:dyDescent="0.4">
      <c r="A32" s="18">
        <v>100</v>
      </c>
      <c r="B32" s="19">
        <v>34320</v>
      </c>
    </row>
    <row r="33" spans="1:10" hidden="1" x14ac:dyDescent="0.4">
      <c r="A33" t="s">
        <v>15</v>
      </c>
      <c r="C33" t="s">
        <v>17</v>
      </c>
    </row>
    <row r="34" spans="1:10" hidden="1" x14ac:dyDescent="0.4">
      <c r="A34" t="s">
        <v>5</v>
      </c>
      <c r="B34" s="20">
        <f>VLOOKUP(C5,A25:B32,2,FALSE)</f>
        <v>3740</v>
      </c>
      <c r="C34" s="20">
        <v>3454</v>
      </c>
    </row>
    <row r="35" spans="1:10" hidden="1" x14ac:dyDescent="0.4"/>
    <row r="36" spans="1:10" hidden="1" x14ac:dyDescent="0.4">
      <c r="A36" t="s">
        <v>18</v>
      </c>
    </row>
    <row r="37" spans="1:10" hidden="1" x14ac:dyDescent="0.4">
      <c r="A37" s="44" t="s">
        <v>19</v>
      </c>
      <c r="B37" s="44"/>
      <c r="C37" s="13" t="s">
        <v>20</v>
      </c>
      <c r="E37" s="13" t="s">
        <v>3</v>
      </c>
      <c r="F37" s="21" t="s">
        <v>21</v>
      </c>
      <c r="G37" s="45" t="s">
        <v>22</v>
      </c>
      <c r="H37" s="45"/>
      <c r="I37" s="13" t="s">
        <v>23</v>
      </c>
      <c r="J37" s="13" t="s">
        <v>24</v>
      </c>
    </row>
    <row r="38" spans="1:10" hidden="1" x14ac:dyDescent="0.4">
      <c r="A38" s="12">
        <v>1</v>
      </c>
      <c r="B38" s="12">
        <v>20</v>
      </c>
      <c r="C38" s="13">
        <v>80</v>
      </c>
      <c r="D38" s="13" t="s">
        <v>25</v>
      </c>
      <c r="E38">
        <f>IF(C7&lt;20,$C$7,IF(C7&gt;=20,$B$38))</f>
        <v>0</v>
      </c>
      <c r="F38" s="21"/>
      <c r="G38" s="43">
        <f>C38*E38</f>
        <v>0</v>
      </c>
      <c r="H38" s="43"/>
    </row>
    <row r="39" spans="1:10" hidden="1" x14ac:dyDescent="0.4">
      <c r="A39" s="12" t="s">
        <v>26</v>
      </c>
      <c r="B39" s="12">
        <v>40</v>
      </c>
      <c r="C39" s="22">
        <v>245</v>
      </c>
      <c r="D39" s="13" t="s">
        <v>25</v>
      </c>
      <c r="E39">
        <f>IF(C7&lt;40,$F$39,IF(C7&gt;=40,$B$39-$B$38))</f>
        <v>0</v>
      </c>
      <c r="F39" s="23">
        <f>C7-E38</f>
        <v>0</v>
      </c>
      <c r="G39" s="43">
        <f>C39*E39</f>
        <v>0</v>
      </c>
      <c r="H39" s="43"/>
    </row>
    <row r="40" spans="1:10" hidden="1" x14ac:dyDescent="0.4">
      <c r="A40" s="12" t="s">
        <v>27</v>
      </c>
      <c r="B40" s="12">
        <v>100</v>
      </c>
      <c r="C40" s="22">
        <v>260</v>
      </c>
      <c r="D40" s="13" t="s">
        <v>25</v>
      </c>
      <c r="E40">
        <f>IF(C7&lt;100,$F$40,IF(C7&gt;=100,$B$40-$B$39))</f>
        <v>0</v>
      </c>
      <c r="F40" s="23">
        <f>C7-SUM(E38:E39)</f>
        <v>0</v>
      </c>
      <c r="G40" s="43">
        <f>C40*E40</f>
        <v>0</v>
      </c>
      <c r="H40" s="43"/>
    </row>
    <row r="41" spans="1:10" hidden="1" x14ac:dyDescent="0.4">
      <c r="A41" s="12" t="s">
        <v>28</v>
      </c>
      <c r="B41" s="12">
        <v>200</v>
      </c>
      <c r="C41" s="22">
        <v>270</v>
      </c>
      <c r="D41" s="13" t="s">
        <v>25</v>
      </c>
      <c r="E41">
        <f>IF(C7&lt;200,$F$41,IF(C7&gt;=200,$B$41-$B$40))</f>
        <v>0</v>
      </c>
      <c r="F41" s="23">
        <f>C7-SUM(E38:E40)</f>
        <v>0</v>
      </c>
      <c r="G41" s="43">
        <f>C41*E41</f>
        <v>0</v>
      </c>
      <c r="H41" s="43"/>
    </row>
    <row r="42" spans="1:10" ht="19.5" hidden="1" thickBot="1" x14ac:dyDescent="0.45">
      <c r="A42" s="12" t="s">
        <v>29</v>
      </c>
      <c r="B42" s="12">
        <v>1000</v>
      </c>
      <c r="C42" s="22">
        <v>280</v>
      </c>
      <c r="D42" s="13" t="s">
        <v>25</v>
      </c>
      <c r="E42" s="24" t="b">
        <f>IF(201&lt;=C7,$F$42)</f>
        <v>0</v>
      </c>
      <c r="F42" s="23">
        <f>C7-SUM(E38:E41)</f>
        <v>0</v>
      </c>
      <c r="G42" s="43">
        <f>C42*E42</f>
        <v>0</v>
      </c>
      <c r="H42" s="43"/>
    </row>
    <row r="43" spans="1:10" ht="19.5" hidden="1" thickTop="1" x14ac:dyDescent="0.4">
      <c r="E43">
        <f>SUM(E38:E42)</f>
        <v>0</v>
      </c>
      <c r="G43" s="41">
        <f>SUM(G38:H42)</f>
        <v>0</v>
      </c>
      <c r="H43" s="42"/>
      <c r="I43" s="25">
        <f>ROUNDDOWN(G43*0.1,0)</f>
        <v>0</v>
      </c>
      <c r="J43" s="26">
        <f>SUM(G43:I43)</f>
        <v>0</v>
      </c>
    </row>
    <row r="44" spans="1:10" hidden="1" x14ac:dyDescent="0.4"/>
    <row r="45" spans="1:10" hidden="1" x14ac:dyDescent="0.4">
      <c r="A45" t="s">
        <v>30</v>
      </c>
    </row>
    <row r="46" spans="1:10" hidden="1" x14ac:dyDescent="0.4">
      <c r="A46" s="44" t="s">
        <v>19</v>
      </c>
      <c r="B46" s="44"/>
      <c r="C46" s="13" t="s">
        <v>20</v>
      </c>
      <c r="E46" s="13" t="s">
        <v>3</v>
      </c>
      <c r="F46" s="21" t="s">
        <v>21</v>
      </c>
      <c r="G46" s="45" t="s">
        <v>22</v>
      </c>
      <c r="H46" s="45"/>
      <c r="I46" s="13" t="s">
        <v>23</v>
      </c>
      <c r="J46" s="13" t="s">
        <v>24</v>
      </c>
    </row>
    <row r="47" spans="1:10" hidden="1" x14ac:dyDescent="0.4">
      <c r="A47" s="12">
        <v>0</v>
      </c>
      <c r="B47" s="12">
        <v>20</v>
      </c>
      <c r="C47" s="13">
        <v>0</v>
      </c>
      <c r="D47" s="13" t="s">
        <v>25</v>
      </c>
      <c r="E47">
        <f>IF(C7&lt;20,0,IF(C7&gt;=20,$B$47))</f>
        <v>0</v>
      </c>
      <c r="F47" s="21"/>
      <c r="G47" s="43">
        <f>C47*E47</f>
        <v>0</v>
      </c>
      <c r="H47" s="43"/>
    </row>
    <row r="48" spans="1:10" hidden="1" x14ac:dyDescent="0.4">
      <c r="A48" s="12" t="s">
        <v>26</v>
      </c>
      <c r="B48" s="12">
        <v>40</v>
      </c>
      <c r="C48" s="22">
        <v>175</v>
      </c>
      <c r="D48" s="13" t="s">
        <v>25</v>
      </c>
      <c r="E48" s="21">
        <f>IF(C7&lt;21,0,IF(C7&lt;40,$F$48,IF(C7&gt;=40,$B$48-$B$47)))</f>
        <v>0</v>
      </c>
      <c r="F48" s="23">
        <f>C7-B47</f>
        <v>-20</v>
      </c>
      <c r="G48" s="43">
        <f>C48*E48</f>
        <v>0</v>
      </c>
      <c r="H48" s="43"/>
    </row>
    <row r="49" spans="1:10" hidden="1" x14ac:dyDescent="0.4">
      <c r="A49" s="12" t="s">
        <v>27</v>
      </c>
      <c r="B49" s="12">
        <v>100</v>
      </c>
      <c r="C49" s="22">
        <v>195</v>
      </c>
      <c r="D49" s="13" t="s">
        <v>25</v>
      </c>
      <c r="E49" s="21">
        <f>IF(C7&lt;41,0,IF(C7&lt;100,$F$49,IF(C7&gt;=100,$B$49-$B$48)))</f>
        <v>0</v>
      </c>
      <c r="F49" s="23">
        <f>C7-B48</f>
        <v>-40</v>
      </c>
      <c r="G49" s="43">
        <f t="shared" ref="G49:G51" si="0">C49*E49</f>
        <v>0</v>
      </c>
      <c r="H49" s="43"/>
    </row>
    <row r="50" spans="1:10" hidden="1" x14ac:dyDescent="0.4">
      <c r="A50" s="12" t="s">
        <v>28</v>
      </c>
      <c r="B50" s="12">
        <v>200</v>
      </c>
      <c r="C50" s="22">
        <v>210</v>
      </c>
      <c r="D50" s="13" t="s">
        <v>25</v>
      </c>
      <c r="E50" s="21">
        <f>IF(C7&lt;101,0,IF(C7&lt;200,$F$50,IF(C7&gt;=200,$B$50-$B$49)))</f>
        <v>0</v>
      </c>
      <c r="F50" s="23">
        <f>C7-B49</f>
        <v>-100</v>
      </c>
      <c r="G50" s="43">
        <f t="shared" si="0"/>
        <v>0</v>
      </c>
      <c r="H50" s="43"/>
    </row>
    <row r="51" spans="1:10" hidden="1" x14ac:dyDescent="0.4">
      <c r="A51" s="12" t="s">
        <v>29</v>
      </c>
      <c r="B51" s="12">
        <v>1000</v>
      </c>
      <c r="C51" s="22">
        <v>200</v>
      </c>
      <c r="D51" s="13" t="s">
        <v>25</v>
      </c>
      <c r="E51" s="21">
        <f>IF(C7&lt;201,0,IF(C7&lt;1000,$F$51,IF(C7&gt;=1000,$B$51-$B$50)))</f>
        <v>0</v>
      </c>
      <c r="F51" s="23">
        <f>C7-B50</f>
        <v>-200</v>
      </c>
      <c r="G51" s="43">
        <f t="shared" si="0"/>
        <v>0</v>
      </c>
      <c r="H51" s="43"/>
    </row>
    <row r="52" spans="1:10" ht="19.5" hidden="1" thickBot="1" x14ac:dyDescent="0.45">
      <c r="A52" s="12" t="s">
        <v>31</v>
      </c>
      <c r="B52" s="12"/>
      <c r="C52" s="22">
        <v>190</v>
      </c>
      <c r="D52" s="13" t="s">
        <v>25</v>
      </c>
      <c r="E52" s="27" t="b">
        <f>IF(1001&lt;=C7,$F$52)</f>
        <v>0</v>
      </c>
      <c r="F52" s="23">
        <f>C7-B51</f>
        <v>-1000</v>
      </c>
      <c r="G52" s="46">
        <f>C52*E52</f>
        <v>0</v>
      </c>
      <c r="H52" s="46"/>
    </row>
    <row r="53" spans="1:10" ht="19.5" hidden="1" thickTop="1" x14ac:dyDescent="0.4">
      <c r="E53">
        <f>SUM(E48:E52)</f>
        <v>0</v>
      </c>
      <c r="G53" s="41">
        <f>SUM(G48:H52)</f>
        <v>0</v>
      </c>
      <c r="H53" s="42"/>
      <c r="I53" s="25">
        <f>ROUNDDOWN(G53*0.1,0)</f>
        <v>0</v>
      </c>
      <c r="J53" s="26">
        <f>SUM(G53:I53)</f>
        <v>0</v>
      </c>
    </row>
  </sheetData>
  <sheetProtection algorithmName="SHA-512" hashValue="1IBXU+I8CphUgnUSoVrZ9hfdHXlMSQtkds7o6VPrEI7sEWMA6qdZ3XrW2U94XNh96pgW3bNDC9fM39bE+HAhlQ==" saltValue="k79Nw2UieEaRVLxwSN+pDg==" spinCount="100000" sheet="1" objects="1" scenarios="1"/>
  <protectedRanges>
    <protectedRange sqref="C5:D7" name="範囲1"/>
  </protectedRanges>
  <mergeCells count="36">
    <mergeCell ref="A1:G1"/>
    <mergeCell ref="A3:G3"/>
    <mergeCell ref="A5:B5"/>
    <mergeCell ref="C5:D5"/>
    <mergeCell ref="A6:B6"/>
    <mergeCell ref="C6:D6"/>
    <mergeCell ref="A7:B7"/>
    <mergeCell ref="C7:D7"/>
    <mergeCell ref="A12:C12"/>
    <mergeCell ref="D12:F12"/>
    <mergeCell ref="A13:B13"/>
    <mergeCell ref="D13:E13"/>
    <mergeCell ref="G40:H40"/>
    <mergeCell ref="A14:B14"/>
    <mergeCell ref="D14:E14"/>
    <mergeCell ref="A15:B15"/>
    <mergeCell ref="D15:E15"/>
    <mergeCell ref="A17:D17"/>
    <mergeCell ref="E17:F17"/>
    <mergeCell ref="A21:G21"/>
    <mergeCell ref="A37:B37"/>
    <mergeCell ref="G37:H37"/>
    <mergeCell ref="G38:H38"/>
    <mergeCell ref="G39:H39"/>
    <mergeCell ref="G53:H53"/>
    <mergeCell ref="G41:H41"/>
    <mergeCell ref="G42:H42"/>
    <mergeCell ref="G43:H43"/>
    <mergeCell ref="A46:B46"/>
    <mergeCell ref="G46:H46"/>
    <mergeCell ref="G47:H47"/>
    <mergeCell ref="G48:H48"/>
    <mergeCell ref="G49:H49"/>
    <mergeCell ref="G50:H50"/>
    <mergeCell ref="G51:H51"/>
    <mergeCell ref="G52:H52"/>
  </mergeCells>
  <phoneticPr fontId="3"/>
  <dataValidations count="2">
    <dataValidation type="list" allowBlank="1" showInputMessage="1" showErrorMessage="1" sqref="C6:D6" xr:uid="{FA802F4C-4E50-4497-90E0-96DE85FFE820}">
      <formula1>$D$25:$D$27</formula1>
    </dataValidation>
    <dataValidation type="list" allowBlank="1" showInputMessage="1" showErrorMessage="1" sqref="C5" xr:uid="{319B3E45-C6CF-45C5-8123-6A9C652A7ECF}">
      <formula1>$A$25:$A$32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★一般用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真琴</dc:creator>
  <cp:lastModifiedBy>佐々木 真琴</cp:lastModifiedBy>
  <cp:lastPrinted>2024-09-24T06:52:50Z</cp:lastPrinted>
  <dcterms:created xsi:type="dcterms:W3CDTF">2024-09-20T06:47:27Z</dcterms:created>
  <dcterms:modified xsi:type="dcterms:W3CDTF">2024-09-27T00:16:10Z</dcterms:modified>
</cp:coreProperties>
</file>